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2"/>
  </bookViews>
  <sheets>
    <sheet name="Appendix 1 notes" sheetId="1" r:id="rId1"/>
    <sheet name="Student numbers" sheetId="2" r:id="rId2"/>
    <sheet name="Reduction in HEFCE grant" sheetId="3" r:id="rId3"/>
    <sheet name="Table 1" sheetId="4" r:id="rId4"/>
    <sheet name="Table 2" sheetId="5" r:id="rId5"/>
  </sheets>
  <definedNames/>
  <calcPr fullCalcOnLoad="1"/>
</workbook>
</file>

<file path=xl/sharedStrings.xml><?xml version="1.0" encoding="utf-8"?>
<sst xmlns="http://schemas.openxmlformats.org/spreadsheetml/2006/main" count="72" uniqueCount="63">
  <si>
    <t>No FT student (Maintenance loan only)</t>
  </si>
  <si>
    <t>FT average fee</t>
  </si>
  <si>
    <t>PT average fee</t>
  </si>
  <si>
    <t>Full-time</t>
  </si>
  <si>
    <t>White paper</t>
  </si>
  <si>
    <t>Current</t>
  </si>
  <si>
    <t>No FT student (Tuition and maintenance loan)</t>
  </si>
  <si>
    <t>Difference</t>
  </si>
  <si>
    <t>FT Loan RAB</t>
  </si>
  <si>
    <t>FT Maintenance loan take up</t>
  </si>
  <si>
    <t>FT Maintenance loan</t>
  </si>
  <si>
    <t>FT Fee take up</t>
  </si>
  <si>
    <t>FT Maintenance grant</t>
  </si>
  <si>
    <t>Part-time</t>
  </si>
  <si>
    <t>PT Fee take up</t>
  </si>
  <si>
    <t>PT study support grant</t>
  </si>
  <si>
    <t xml:space="preserve">Total </t>
  </si>
  <si>
    <t>Comparison of Current and proposed systems both in steady state</t>
  </si>
  <si>
    <t>All in 2012-13 prices</t>
  </si>
  <si>
    <t>Assumptions</t>
  </si>
  <si>
    <t>Full-time fee loans</t>
  </si>
  <si>
    <t>Full-time maintenance loans</t>
  </si>
  <si>
    <t>Full-time  grants</t>
  </si>
  <si>
    <t>National Scholarship Programme</t>
  </si>
  <si>
    <t>Part-time fee loans</t>
  </si>
  <si>
    <t>Part-time study support grants</t>
  </si>
  <si>
    <t>SLC and HMRC administration</t>
  </si>
  <si>
    <t>Costs (£millions)</t>
  </si>
  <si>
    <t>No eligible PT students</t>
  </si>
  <si>
    <t>Year</t>
  </si>
  <si>
    <t>Value without discounting</t>
  </si>
  <si>
    <t>Reduction in HEFCE grant (£ millions, 2012-13 prices)</t>
  </si>
  <si>
    <t>Estimate based on table 8 (page 49) BIS 2001b</t>
  </si>
  <si>
    <t>All figures in table 9 at 2012-13 prices</t>
  </si>
  <si>
    <t>Reduction in HEFCE grant has annual discount of:-</t>
  </si>
  <si>
    <t>Value shown in table 8</t>
  </si>
  <si>
    <t>continuing students from before 2012-13.)</t>
  </si>
  <si>
    <t xml:space="preserve">(NB before 2017-18 there are significant numbers of </t>
  </si>
  <si>
    <t xml:space="preserve">PT Loan RAB </t>
  </si>
  <si>
    <t>2012-13</t>
  </si>
  <si>
    <t>2013-14</t>
  </si>
  <si>
    <t>2014-15</t>
  </si>
  <si>
    <t>2015-16</t>
  </si>
  <si>
    <t>2016-17</t>
  </si>
  <si>
    <t>2017-18</t>
  </si>
  <si>
    <t xml:space="preserve">           330 </t>
  </si>
  <si>
    <t xml:space="preserve">           640 </t>
  </si>
  <si>
    <t>2018-19</t>
  </si>
  <si>
    <t>2019-20</t>
  </si>
  <si>
    <t>2020-21</t>
  </si>
  <si>
    <t>2021-22</t>
  </si>
  <si>
    <t>Tuition fee and maintenance loan eligible students</t>
  </si>
  <si>
    <t>Started before 12/13</t>
  </si>
  <si>
    <t>Started 12/13 and after</t>
  </si>
  <si>
    <t>Student number assumptions used in costing tables in impact assessment</t>
  </si>
  <si>
    <t>(BIS 2011b)</t>
  </si>
  <si>
    <t>All</t>
  </si>
  <si>
    <t>Maintenance loan eligible students</t>
  </si>
  <si>
    <t>Started 12/12 or after</t>
  </si>
  <si>
    <t>PT fee loan eligible students (headcount)</t>
  </si>
  <si>
    <t>Table 1</t>
  </si>
  <si>
    <t xml:space="preserve">Fee </t>
  </si>
  <si>
    <t>RAB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</si>
</sst>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0.0%"/>
    <numFmt numFmtId="166" formatCode="_-[$€-2]* #,##0.00_-;\-[$€-2]* #,##0.00_-;_-[$€-2]* &quot;-&quot;??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 val="single"/>
      <sz val="10"/>
      <color theme="1"/>
      <name val="Verdana"/>
      <family val="2"/>
    </font>
    <font>
      <sz val="10"/>
      <color theme="1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3" fontId="3" fillId="27" borderId="0" applyNumberFormat="0" applyFont="0" applyBorder="0" applyAlignment="0" applyProtection="0"/>
    <xf numFmtId="3" fontId="3" fillId="27" borderId="0" applyNumberFormat="0" applyFon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3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3" fontId="5" fillId="27" borderId="0" applyNumberFormat="0" applyBorder="0" applyProtection="0">
      <alignment horizontal="right"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0" fontId="42" fillId="0" borderId="6" applyNumberFormat="0" applyFill="0" applyAlignment="0" applyProtection="0"/>
    <xf numFmtId="0" fontId="43" fillId="3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4" borderId="7" applyNumberFormat="0" applyFont="0" applyAlignment="0" applyProtection="0"/>
    <xf numFmtId="0" fontId="44" fillId="28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5" fontId="50" fillId="0" borderId="0" xfId="65" applyNumberFormat="1" applyFont="1" applyAlignment="1">
      <alignment/>
    </xf>
    <xf numFmtId="164" fontId="10" fillId="0" borderId="0" xfId="68" applyNumberFormat="1" applyFont="1" applyAlignment="1">
      <alignment/>
    </xf>
    <xf numFmtId="165" fontId="10" fillId="0" borderId="0" xfId="65" applyNumberFormat="1" applyFont="1" applyAlignment="1">
      <alignment/>
    </xf>
    <xf numFmtId="3" fontId="50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164" fontId="50" fillId="0" borderId="0" xfId="0" applyNumberFormat="1" applyFont="1" applyAlignment="1">
      <alignment/>
    </xf>
    <xf numFmtId="5" fontId="50" fillId="0" borderId="0" xfId="0" applyNumberFormat="1" applyFont="1" applyAlignment="1">
      <alignment/>
    </xf>
    <xf numFmtId="9" fontId="50" fillId="0" borderId="0" xfId="65" applyFont="1" applyAlignment="1">
      <alignment/>
    </xf>
    <xf numFmtId="0" fontId="10" fillId="0" borderId="0" xfId="59" applyFont="1">
      <alignment/>
      <protection/>
    </xf>
    <xf numFmtId="0" fontId="50" fillId="0" borderId="0" xfId="0" applyFont="1" applyAlignment="1">
      <alignment horizontal="right"/>
    </xf>
    <xf numFmtId="5" fontId="50" fillId="0" borderId="0" xfId="44" applyNumberFormat="1" applyFont="1" applyAlignment="1">
      <alignment/>
    </xf>
    <xf numFmtId="0" fontId="51" fillId="0" borderId="0" xfId="0" applyFont="1" applyAlignment="1">
      <alignment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right"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horizontal="right"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 wrapText="1"/>
    </xf>
    <xf numFmtId="0" fontId="53" fillId="0" borderId="0" xfId="0" applyFont="1" applyAlignment="1">
      <alignment/>
    </xf>
    <xf numFmtId="1" fontId="54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3" fontId="53" fillId="0" borderId="0" xfId="0" applyNumberFormat="1" applyFont="1" applyAlignment="1">
      <alignment/>
    </xf>
    <xf numFmtId="3" fontId="49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164" fontId="54" fillId="0" borderId="0" xfId="0" applyNumberFormat="1" applyFont="1" applyAlignment="1">
      <alignment/>
    </xf>
    <xf numFmtId="10" fontId="54" fillId="0" borderId="0" xfId="65" applyNumberFormat="1" applyFont="1" applyAlignment="1">
      <alignment/>
    </xf>
    <xf numFmtId="0" fontId="53" fillId="0" borderId="0" xfId="0" applyFont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x" xfId="40"/>
    <cellStyle name="Box 2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uro" xfId="48"/>
    <cellStyle name="Explanatory Text" xfId="49"/>
    <cellStyle name="Good" xfId="50"/>
    <cellStyle name="Header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Percent 3" xfId="67"/>
    <cellStyle name="Percent 4" xfId="68"/>
    <cellStyle name="Title" xfId="69"/>
    <cellStyle name="Total" xfId="70"/>
    <cellStyle name="Warning Text" xfId="7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Word.Document.12" shapeId="12531686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L15"/>
  <sheetViews>
    <sheetView zoomScalePageLayoutView="0" workbookViewId="0" topLeftCell="B5">
      <selection activeCell="B36" sqref="B36"/>
    </sheetView>
  </sheetViews>
  <sheetFormatPr defaultColWidth="9.140625" defaultRowHeight="15"/>
  <cols>
    <col min="1" max="1" width="9.140625" style="3" hidden="1" customWidth="1"/>
    <col min="2" max="2" width="68.140625" style="3" customWidth="1"/>
    <col min="3" max="16384" width="9.140625" style="3" customWidth="1"/>
  </cols>
  <sheetData>
    <row r="1" ht="14.25">
      <c r="B1" s="1" t="s">
        <v>54</v>
      </c>
    </row>
    <row r="2" ht="14.25">
      <c r="B2" s="1" t="s">
        <v>55</v>
      </c>
    </row>
    <row r="4" spans="3:12" ht="12.75">
      <c r="C4" s="3" t="s">
        <v>39</v>
      </c>
      <c r="D4" s="3" t="s">
        <v>40</v>
      </c>
      <c r="E4" s="3" t="s">
        <v>41</v>
      </c>
      <c r="F4" s="3" t="s">
        <v>42</v>
      </c>
      <c r="G4" s="3" t="s">
        <v>43</v>
      </c>
      <c r="H4" s="3" t="s">
        <v>44</v>
      </c>
      <c r="I4" s="3" t="s">
        <v>47</v>
      </c>
      <c r="J4" s="3" t="s">
        <v>48</v>
      </c>
      <c r="K4" s="3" t="s">
        <v>49</v>
      </c>
      <c r="L4" s="3" t="s">
        <v>50</v>
      </c>
    </row>
    <row r="5" spans="2:12" ht="23.25" customHeight="1">
      <c r="B5" s="21" t="s">
        <v>51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2:12" ht="20.25" customHeight="1">
      <c r="B6" s="18" t="s">
        <v>52</v>
      </c>
      <c r="C6" s="17">
        <v>620</v>
      </c>
      <c r="D6" s="17" t="s">
        <v>45</v>
      </c>
      <c r="E6" s="17">
        <v>90</v>
      </c>
      <c r="F6" s="17">
        <v>20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</row>
    <row r="7" spans="2:12" ht="21.75" customHeight="1">
      <c r="B7" s="18" t="s">
        <v>53</v>
      </c>
      <c r="C7" s="17">
        <v>350</v>
      </c>
      <c r="D7" s="17" t="s">
        <v>46</v>
      </c>
      <c r="E7" s="17">
        <v>870</v>
      </c>
      <c r="F7" s="17">
        <v>940</v>
      </c>
      <c r="G7" s="17">
        <v>960</v>
      </c>
      <c r="H7" s="17">
        <v>960</v>
      </c>
      <c r="I7" s="17">
        <v>960</v>
      </c>
      <c r="J7" s="17">
        <v>960</v>
      </c>
      <c r="K7" s="17">
        <v>960</v>
      </c>
      <c r="L7" s="17">
        <v>960</v>
      </c>
    </row>
    <row r="8" spans="2:12" ht="16.5" customHeight="1">
      <c r="B8" s="18" t="s">
        <v>56</v>
      </c>
      <c r="C8" s="17">
        <f>SUM(C6:C7)</f>
        <v>970</v>
      </c>
      <c r="D8" s="17">
        <f aca="true" t="shared" si="0" ref="D8:L8">SUM(D6:D7)</f>
        <v>0</v>
      </c>
      <c r="E8" s="17">
        <f t="shared" si="0"/>
        <v>960</v>
      </c>
      <c r="F8" s="17">
        <f t="shared" si="0"/>
        <v>960</v>
      </c>
      <c r="G8" s="17">
        <f t="shared" si="0"/>
        <v>960</v>
      </c>
      <c r="H8" s="17">
        <f t="shared" si="0"/>
        <v>960</v>
      </c>
      <c r="I8" s="17">
        <f t="shared" si="0"/>
        <v>960</v>
      </c>
      <c r="J8" s="17">
        <f t="shared" si="0"/>
        <v>960</v>
      </c>
      <c r="K8" s="17">
        <f t="shared" si="0"/>
        <v>960</v>
      </c>
      <c r="L8" s="17">
        <f t="shared" si="0"/>
        <v>960</v>
      </c>
    </row>
    <row r="9" spans="2:12" ht="12.75">
      <c r="B9" s="18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2:12" ht="24" customHeight="1">
      <c r="B10" s="21" t="s">
        <v>57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2:12" ht="21" customHeight="1">
      <c r="B11" s="18" t="s">
        <v>52</v>
      </c>
      <c r="C11" s="17">
        <v>650</v>
      </c>
      <c r="D11" s="17">
        <v>340</v>
      </c>
      <c r="E11" s="17">
        <v>100</v>
      </c>
      <c r="F11" s="17">
        <v>20</v>
      </c>
      <c r="G11" s="17">
        <v>10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2:12" ht="18.75" customHeight="1">
      <c r="B12" s="18" t="s">
        <v>58</v>
      </c>
      <c r="C12" s="17">
        <v>360</v>
      </c>
      <c r="D12" s="17">
        <v>660</v>
      </c>
      <c r="E12" s="17">
        <v>900</v>
      </c>
      <c r="F12" s="17">
        <v>980</v>
      </c>
      <c r="G12" s="17">
        <v>990</v>
      </c>
      <c r="H12" s="17">
        <v>1000</v>
      </c>
      <c r="I12" s="17">
        <v>1000</v>
      </c>
      <c r="J12" s="17">
        <v>1000</v>
      </c>
      <c r="K12" s="17">
        <v>1000</v>
      </c>
      <c r="L12" s="17">
        <v>1000</v>
      </c>
    </row>
    <row r="13" spans="2:12" ht="20.25" customHeight="1">
      <c r="B13" s="18" t="s">
        <v>56</v>
      </c>
      <c r="C13" s="17">
        <f>SUM(C11:C12)</f>
        <v>1010</v>
      </c>
      <c r="D13" s="17">
        <f aca="true" t="shared" si="1" ref="D13:L13">SUM(D11:D12)</f>
        <v>1000</v>
      </c>
      <c r="E13" s="17">
        <f t="shared" si="1"/>
        <v>1000</v>
      </c>
      <c r="F13" s="17">
        <f t="shared" si="1"/>
        <v>1000</v>
      </c>
      <c r="G13" s="17">
        <f t="shared" si="1"/>
        <v>1000</v>
      </c>
      <c r="H13" s="17">
        <f t="shared" si="1"/>
        <v>1000</v>
      </c>
      <c r="I13" s="17">
        <f t="shared" si="1"/>
        <v>1000</v>
      </c>
      <c r="J13" s="17">
        <f t="shared" si="1"/>
        <v>1000</v>
      </c>
      <c r="K13" s="17">
        <f t="shared" si="1"/>
        <v>1000</v>
      </c>
      <c r="L13" s="17">
        <f t="shared" si="1"/>
        <v>1000</v>
      </c>
    </row>
    <row r="14" spans="2:12" ht="20.25" customHeight="1">
      <c r="B14" s="18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9.5" customHeight="1">
      <c r="B15" s="18" t="s">
        <v>59</v>
      </c>
      <c r="C15" s="17">
        <v>70</v>
      </c>
      <c r="D15" s="17">
        <v>120</v>
      </c>
      <c r="E15" s="17">
        <v>170</v>
      </c>
      <c r="F15" s="17">
        <v>190</v>
      </c>
      <c r="G15" s="17">
        <v>200</v>
      </c>
      <c r="H15" s="17">
        <v>200</v>
      </c>
      <c r="I15" s="17">
        <v>200</v>
      </c>
      <c r="J15" s="17">
        <v>200</v>
      </c>
      <c r="K15" s="17">
        <v>200</v>
      </c>
      <c r="L15" s="17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1" sqref="A41"/>
    </sheetView>
  </sheetViews>
  <sheetFormatPr defaultColWidth="9.140625" defaultRowHeight="15"/>
  <cols>
    <col min="1" max="1" width="64.57421875" style="3" customWidth="1"/>
    <col min="2" max="16384" width="9.140625" style="3" customWidth="1"/>
  </cols>
  <sheetData>
    <row r="1" ht="14.25">
      <c r="A1" s="1" t="s">
        <v>31</v>
      </c>
    </row>
    <row r="3" ht="12.75">
      <c r="A3" s="3" t="s">
        <v>32</v>
      </c>
    </row>
    <row r="5" ht="12.75">
      <c r="A5" s="3" t="s">
        <v>33</v>
      </c>
    </row>
    <row r="6" spans="1:2" ht="12.75">
      <c r="A6" s="3" t="s">
        <v>34</v>
      </c>
      <c r="B6" s="4">
        <v>0.035</v>
      </c>
    </row>
    <row r="8" spans="1:8" ht="12.75">
      <c r="A8" s="3" t="s">
        <v>29</v>
      </c>
      <c r="D8" s="19" t="s">
        <v>44</v>
      </c>
      <c r="E8" s="19" t="s">
        <v>47</v>
      </c>
      <c r="F8" s="19" t="s">
        <v>48</v>
      </c>
      <c r="G8" s="19" t="s">
        <v>49</v>
      </c>
      <c r="H8" s="19" t="s">
        <v>50</v>
      </c>
    </row>
    <row r="9" spans="1:8" ht="12.75">
      <c r="A9" s="3" t="s">
        <v>35</v>
      </c>
      <c r="D9" s="3">
        <v>2870</v>
      </c>
      <c r="E9" s="3">
        <v>2770</v>
      </c>
      <c r="F9" s="3">
        <v>2680</v>
      </c>
      <c r="G9" s="3">
        <v>2590</v>
      </c>
      <c r="H9" s="3">
        <v>2510</v>
      </c>
    </row>
    <row r="10" spans="1:8" ht="12.75">
      <c r="A10" s="3" t="s">
        <v>30</v>
      </c>
      <c r="D10" s="8">
        <f>+D9*(1+$B$6)^5</f>
        <v>3408.65969720653</v>
      </c>
      <c r="E10" s="8">
        <f>+E9*(1+$B$6)^6</f>
        <v>3405.037253974307</v>
      </c>
      <c r="F10" s="8">
        <f>+F9*(1+$B$6)^7</f>
        <v>3409.708424214416</v>
      </c>
      <c r="G10" s="8">
        <f>+G9*(1+$B$6)^8</f>
        <v>3410.5354057352133</v>
      </c>
      <c r="H10" s="8">
        <f>+H9*(1+$B$6)^9</f>
        <v>3420.8723566753756</v>
      </c>
    </row>
    <row r="11" s="20" customFormat="1" ht="12.75"/>
    <row r="13" ht="12.75">
      <c r="A13" s="3" t="s">
        <v>37</v>
      </c>
    </row>
    <row r="14" ht="12.75">
      <c r="A14" s="3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46.00390625" style="3" customWidth="1"/>
    <col min="2" max="2" width="12.00390625" style="3" customWidth="1"/>
    <col min="3" max="3" width="9.140625" style="3" customWidth="1"/>
    <col min="4" max="4" width="9.57421875" style="3" bestFit="1" customWidth="1"/>
    <col min="5" max="5" width="9.140625" style="3" customWidth="1"/>
    <col min="6" max="6" width="11.00390625" style="3" customWidth="1"/>
    <col min="7" max="7" width="9.140625" style="3" customWidth="1"/>
    <col min="8" max="8" width="9.57421875" style="3" bestFit="1" customWidth="1"/>
    <col min="9" max="9" width="12.8515625" style="3" customWidth="1"/>
    <col min="10" max="10" width="9.140625" style="3" customWidth="1"/>
    <col min="11" max="11" width="11.00390625" style="3" bestFit="1" customWidth="1"/>
    <col min="12" max="16384" width="9.140625" style="3" customWidth="1"/>
  </cols>
  <sheetData>
    <row r="1" ht="14.25">
      <c r="A1" s="1" t="s">
        <v>17</v>
      </c>
    </row>
    <row r="2" ht="14.25">
      <c r="A2" s="1" t="s">
        <v>18</v>
      </c>
    </row>
    <row r="3" ht="12.75">
      <c r="A3" s="2"/>
    </row>
    <row r="4" ht="12.75">
      <c r="B4" s="4"/>
    </row>
    <row r="5" spans="1:4" ht="12.75">
      <c r="A5" s="2" t="s">
        <v>19</v>
      </c>
      <c r="B5" s="2" t="s">
        <v>4</v>
      </c>
      <c r="C5" s="2"/>
      <c r="D5" s="2" t="s">
        <v>5</v>
      </c>
    </row>
    <row r="6" spans="5:6" ht="12.75">
      <c r="E6" s="2"/>
      <c r="F6" s="2"/>
    </row>
    <row r="7" spans="1:14" ht="12.75">
      <c r="A7" s="15" t="s">
        <v>3</v>
      </c>
      <c r="K7" s="5"/>
      <c r="L7" s="6"/>
      <c r="M7" s="7"/>
      <c r="N7" s="7"/>
    </row>
    <row r="8" spans="1:14" ht="12.75">
      <c r="A8" s="3" t="s">
        <v>6</v>
      </c>
      <c r="B8" s="7">
        <v>960000</v>
      </c>
      <c r="D8" s="7">
        <v>960000</v>
      </c>
      <c r="K8" s="5"/>
      <c r="L8" s="6"/>
      <c r="M8" s="7"/>
      <c r="N8" s="7"/>
    </row>
    <row r="9" spans="1:14" ht="12.75">
      <c r="A9" s="3" t="s">
        <v>0</v>
      </c>
      <c r="B9" s="7">
        <v>40000</v>
      </c>
      <c r="D9" s="7">
        <v>40000</v>
      </c>
      <c r="H9" s="8"/>
      <c r="K9" s="5"/>
      <c r="L9" s="6"/>
      <c r="M9" s="7"/>
      <c r="N9" s="7"/>
    </row>
    <row r="10" spans="1:14" ht="12.75">
      <c r="A10" s="3" t="s">
        <v>1</v>
      </c>
      <c r="B10" s="9">
        <v>7500</v>
      </c>
      <c r="D10" s="10">
        <f>3300</f>
        <v>3300</v>
      </c>
      <c r="H10" s="9"/>
      <c r="K10" s="5"/>
      <c r="L10" s="6"/>
      <c r="M10" s="7"/>
      <c r="N10" s="7"/>
    </row>
    <row r="11" spans="1:14" ht="12.75">
      <c r="A11" s="3" t="s">
        <v>11</v>
      </c>
      <c r="B11" s="11">
        <v>0.9</v>
      </c>
      <c r="D11" s="11">
        <v>0.88</v>
      </c>
      <c r="K11" s="5"/>
      <c r="L11" s="6"/>
      <c r="M11" s="7"/>
      <c r="N11" s="7"/>
    </row>
    <row r="12" spans="1:14" ht="12.75">
      <c r="A12" s="3" t="s">
        <v>10</v>
      </c>
      <c r="B12" s="9">
        <v>4100</v>
      </c>
      <c r="D12" s="9">
        <v>3900</v>
      </c>
      <c r="K12" s="5"/>
      <c r="L12" s="6"/>
      <c r="M12" s="7"/>
      <c r="N12" s="7"/>
    </row>
    <row r="13" spans="1:14" ht="12.75">
      <c r="A13" s="3" t="s">
        <v>9</v>
      </c>
      <c r="B13" s="11">
        <v>0.8</v>
      </c>
      <c r="D13" s="11">
        <v>0.8</v>
      </c>
      <c r="K13" s="5"/>
      <c r="L13" s="12"/>
      <c r="N13" s="7"/>
    </row>
    <row r="14" spans="1:4" ht="12.75">
      <c r="A14" s="3" t="s">
        <v>8</v>
      </c>
      <c r="B14" s="6">
        <v>0.32</v>
      </c>
      <c r="D14" s="4">
        <v>0.27</v>
      </c>
    </row>
    <row r="15" spans="1:4" ht="12.75">
      <c r="A15" s="3" t="s">
        <v>12</v>
      </c>
      <c r="B15" s="9">
        <v>1750</v>
      </c>
      <c r="C15" s="9"/>
      <c r="D15" s="9">
        <f>1600</f>
        <v>1600</v>
      </c>
    </row>
    <row r="17" ht="12.75">
      <c r="A17" s="2" t="s">
        <v>13</v>
      </c>
    </row>
    <row r="18" spans="1:4" ht="12.75">
      <c r="A18" s="3" t="s">
        <v>28</v>
      </c>
      <c r="B18" s="7">
        <v>200000</v>
      </c>
      <c r="C18" s="9"/>
      <c r="D18" s="7">
        <v>90000</v>
      </c>
    </row>
    <row r="19" spans="1:4" ht="12.75">
      <c r="A19" s="3" t="s">
        <v>2</v>
      </c>
      <c r="B19" s="9">
        <v>3000</v>
      </c>
      <c r="D19" s="13"/>
    </row>
    <row r="20" spans="1:4" ht="12.75">
      <c r="A20" s="3" t="s">
        <v>14</v>
      </c>
      <c r="B20" s="11">
        <v>0.9</v>
      </c>
      <c r="D20" s="13"/>
    </row>
    <row r="21" spans="1:4" ht="12.75">
      <c r="A21" s="3" t="s">
        <v>38</v>
      </c>
      <c r="B21" s="4">
        <v>0.65</v>
      </c>
      <c r="D21" s="13"/>
    </row>
    <row r="22" spans="1:4" ht="12.75">
      <c r="A22" s="3" t="s">
        <v>15</v>
      </c>
      <c r="B22" s="3">
        <v>0</v>
      </c>
      <c r="D22" s="14">
        <f>950</f>
        <v>950</v>
      </c>
    </row>
    <row r="24" spans="1:7" ht="12.75">
      <c r="A24" s="2" t="s">
        <v>27</v>
      </c>
      <c r="B24" s="2" t="s">
        <v>4</v>
      </c>
      <c r="C24" s="2"/>
      <c r="D24" s="2" t="s">
        <v>5</v>
      </c>
      <c r="E24" s="8"/>
      <c r="F24" s="2" t="s">
        <v>7</v>
      </c>
      <c r="G24" s="22" t="s">
        <v>60</v>
      </c>
    </row>
    <row r="25" spans="2:7" ht="12.75">
      <c r="B25" s="9"/>
      <c r="C25" s="8"/>
      <c r="D25" s="9"/>
      <c r="E25" s="8"/>
      <c r="G25" s="23"/>
    </row>
    <row r="26" spans="1:7" ht="12.75">
      <c r="A26" s="16" t="s">
        <v>20</v>
      </c>
      <c r="B26" s="7">
        <f>+B8*B10*B11*B14/1000000</f>
        <v>2073.6</v>
      </c>
      <c r="C26" s="7"/>
      <c r="D26" s="7">
        <f>+D8*D10*D11*D14/1000000</f>
        <v>752.7168</v>
      </c>
      <c r="E26" s="7"/>
      <c r="F26" s="7">
        <f aca="true" t="shared" si="0" ref="F26:F32">+B26-D26</f>
        <v>1320.8831999999998</v>
      </c>
      <c r="G26" s="24">
        <f>ROUND(F26,-1)</f>
        <v>1320</v>
      </c>
    </row>
    <row r="27" spans="1:7" ht="12.75">
      <c r="A27" s="16" t="s">
        <v>21</v>
      </c>
      <c r="B27" s="7">
        <f>(B8+B9)*B12*B13*B14/1000000</f>
        <v>1049.6</v>
      </c>
      <c r="C27" s="7"/>
      <c r="D27" s="7">
        <f>(D8+D9)*D12*D13*D14/1000000</f>
        <v>842.4</v>
      </c>
      <c r="E27" s="7"/>
      <c r="F27" s="7">
        <f t="shared" si="0"/>
        <v>207.19999999999993</v>
      </c>
      <c r="G27" s="24">
        <f aca="true" t="shared" si="1" ref="G27:G33">ROUND(F27,-1)</f>
        <v>210</v>
      </c>
    </row>
    <row r="28" spans="1:7" ht="12.75">
      <c r="A28" s="16" t="s">
        <v>22</v>
      </c>
      <c r="B28" s="7">
        <f>(B8+B9)*B15/1000000</f>
        <v>1750</v>
      </c>
      <c r="C28" s="7"/>
      <c r="D28" s="7">
        <f>(D8+D9)*D15/1000000</f>
        <v>1600</v>
      </c>
      <c r="E28" s="7"/>
      <c r="F28" s="7">
        <f t="shared" si="0"/>
        <v>150</v>
      </c>
      <c r="G28" s="24">
        <f t="shared" si="1"/>
        <v>150</v>
      </c>
    </row>
    <row r="29" spans="1:7" ht="12.75">
      <c r="A29" s="16" t="s">
        <v>23</v>
      </c>
      <c r="B29" s="7">
        <v>120</v>
      </c>
      <c r="C29" s="7"/>
      <c r="D29" s="7">
        <v>0</v>
      </c>
      <c r="E29" s="7"/>
      <c r="F29" s="7">
        <f t="shared" si="0"/>
        <v>120</v>
      </c>
      <c r="G29" s="24">
        <f t="shared" si="1"/>
        <v>120</v>
      </c>
    </row>
    <row r="30" spans="1:7" ht="12.75">
      <c r="A30" s="16" t="s">
        <v>24</v>
      </c>
      <c r="B30" s="7">
        <f>+B18*B19*B20*B21/1000000</f>
        <v>351</v>
      </c>
      <c r="C30" s="7"/>
      <c r="D30" s="7">
        <f>+D18*D19*D20*D21/1000000</f>
        <v>0</v>
      </c>
      <c r="E30" s="7"/>
      <c r="F30" s="7">
        <f t="shared" si="0"/>
        <v>351</v>
      </c>
      <c r="G30" s="24">
        <f t="shared" si="1"/>
        <v>350</v>
      </c>
    </row>
    <row r="31" spans="1:7" ht="12.75">
      <c r="A31" s="16" t="s">
        <v>25</v>
      </c>
      <c r="B31" s="7">
        <f>+B18*B22/1000000</f>
        <v>0</v>
      </c>
      <c r="C31" s="7"/>
      <c r="D31" s="7">
        <f>+D18*D22/1000000</f>
        <v>85.5</v>
      </c>
      <c r="E31" s="7"/>
      <c r="F31" s="7">
        <f t="shared" si="0"/>
        <v>-85.5</v>
      </c>
      <c r="G31" s="24">
        <f t="shared" si="1"/>
        <v>-90</v>
      </c>
    </row>
    <row r="32" spans="1:7" ht="12.75">
      <c r="A32" s="16" t="s">
        <v>26</v>
      </c>
      <c r="B32" s="7">
        <v>60</v>
      </c>
      <c r="C32" s="7"/>
      <c r="D32" s="7">
        <v>50</v>
      </c>
      <c r="E32" s="7"/>
      <c r="F32" s="7">
        <f t="shared" si="0"/>
        <v>10</v>
      </c>
      <c r="G32" s="24">
        <f t="shared" si="1"/>
        <v>10</v>
      </c>
    </row>
    <row r="33" spans="1:7" ht="12.75">
      <c r="A33" s="2" t="s">
        <v>16</v>
      </c>
      <c r="B33" s="26">
        <f>SUM(B26:B32)</f>
        <v>5404.2</v>
      </c>
      <c r="C33" s="26"/>
      <c r="D33" s="26">
        <f>SUM(D26:D32)</f>
        <v>3330.6168</v>
      </c>
      <c r="E33" s="26"/>
      <c r="F33" s="26">
        <f>SUM(F26:F32)</f>
        <v>2073.5831999999996</v>
      </c>
      <c r="G33" s="25">
        <f t="shared" si="1"/>
        <v>2070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I31" sqref="I31"/>
    </sheetView>
  </sheetViews>
  <sheetFormatPr defaultColWidth="9.140625" defaultRowHeight="15"/>
  <cols>
    <col min="2" max="2" width="9.28125" style="0" bestFit="1" customWidth="1"/>
    <col min="3" max="3" width="10.00390625" style="0" bestFit="1" customWidth="1"/>
  </cols>
  <sheetData>
    <row r="2" spans="2:4" ht="15">
      <c r="B2" s="28"/>
      <c r="C2" s="28"/>
      <c r="D2" s="28"/>
    </row>
    <row r="3" spans="2:4" ht="15">
      <c r="B3" s="31" t="s">
        <v>61</v>
      </c>
      <c r="C3" s="31" t="s">
        <v>62</v>
      </c>
      <c r="D3" s="28"/>
    </row>
    <row r="4" spans="2:4" ht="15">
      <c r="B4" s="29">
        <v>7500</v>
      </c>
      <c r="C4" s="30">
        <v>0.32</v>
      </c>
      <c r="D4" s="28"/>
    </row>
    <row r="5" spans="2:5" ht="15">
      <c r="B5" s="29">
        <v>7600</v>
      </c>
      <c r="C5" s="30">
        <v>0.3222449792416309</v>
      </c>
      <c r="D5" s="28"/>
      <c r="E5" s="28"/>
    </row>
    <row r="6" spans="2:4" ht="15">
      <c r="B6" s="29">
        <v>7700</v>
      </c>
      <c r="C6" s="30">
        <v>0.3244774267346837</v>
      </c>
      <c r="D6" s="28"/>
    </row>
    <row r="7" spans="2:4" ht="15">
      <c r="B7" s="29">
        <v>7800</v>
      </c>
      <c r="C7" s="30">
        <v>0.3267010469609901</v>
      </c>
      <c r="D7" s="28"/>
    </row>
    <row r="8" spans="2:4" ht="15">
      <c r="B8" s="29">
        <v>7900</v>
      </c>
      <c r="C8" s="30">
        <v>0.32892201194063125</v>
      </c>
      <c r="D8" s="28"/>
    </row>
    <row r="9" spans="2:4" ht="15">
      <c r="B9" s="29">
        <v>8000</v>
      </c>
      <c r="C9" s="30">
        <v>0.33113580797299585</v>
      </c>
      <c r="D9" s="28"/>
    </row>
    <row r="10" spans="2:4" ht="15">
      <c r="B10" s="29">
        <v>8228</v>
      </c>
      <c r="C10" s="30">
        <v>0.3361537069227042</v>
      </c>
      <c r="D10" s="28"/>
    </row>
    <row r="11" spans="2:4" ht="15">
      <c r="B11" s="29">
        <v>9000</v>
      </c>
      <c r="C11" s="30">
        <v>0.35284399973857294</v>
      </c>
      <c r="D11" s="28"/>
    </row>
    <row r="12" spans="2:3" ht="15">
      <c r="B12" s="27"/>
      <c r="C12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 </cp:lastModifiedBy>
  <dcterms:created xsi:type="dcterms:W3CDTF">2011-08-02T08:44:16Z</dcterms:created>
  <dcterms:modified xsi:type="dcterms:W3CDTF">2011-08-17T17:23:48Z</dcterms:modified>
  <cp:category/>
  <cp:version/>
  <cp:contentType/>
  <cp:contentStatus/>
</cp:coreProperties>
</file>